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3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</externalReferences>
  <definedNames>
    <definedName name="_xlnm.Print_Area" localSheetId="0">'balance sheet'!$A$2:$F$64</definedName>
    <definedName name="_xlnm.Print_Area" localSheetId="2">'equity'!$A$1:$L$38</definedName>
    <definedName name="_xlnm.Print_Area" localSheetId="1">'income stat'!$A$1:$K$46</definedName>
  </definedNames>
  <calcPr fullCalcOnLoad="1"/>
</workbook>
</file>

<file path=xl/sharedStrings.xml><?xml version="1.0" encoding="utf-8"?>
<sst xmlns="http://schemas.openxmlformats.org/spreadsheetml/2006/main" count="170" uniqueCount="135">
  <si>
    <t>RM'000</t>
  </si>
  <si>
    <t>Revenue</t>
  </si>
  <si>
    <t>Property,Plant and Equipment</t>
  </si>
  <si>
    <t>Investment In An Associated Company</t>
  </si>
  <si>
    <t>Current Assets</t>
  </si>
  <si>
    <t xml:space="preserve">   Inventories</t>
  </si>
  <si>
    <t xml:space="preserve">   Trade receivables</t>
  </si>
  <si>
    <t xml:space="preserve">   Other receivables,deposits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</si>
  <si>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</si>
  <si>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</si>
  <si>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</si>
  <si>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</si>
  <si>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</si>
  <si>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</si>
  <si>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Net Current Assets</t>
  </si>
  <si>
    <t>Financed by</t>
  </si>
  <si>
    <t>Share Capital</t>
  </si>
  <si>
    <t>Reserve</t>
  </si>
  <si>
    <t xml:space="preserve">   Share premium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</si>
  <si>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</si>
  <si>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</si>
  <si>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</si>
  <si>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</si>
  <si>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Other Operating income</t>
  </si>
  <si>
    <t>Taxation</t>
  </si>
  <si>
    <t>Profit from Operations</t>
  </si>
  <si>
    <t>Finance costs</t>
  </si>
  <si>
    <t>-Basic</t>
  </si>
  <si>
    <t>-Diluted</t>
  </si>
  <si>
    <t>Net Profit before tax</t>
  </si>
  <si>
    <t>Share of results of an associated company</t>
  </si>
  <si>
    <t>Interest expense</t>
  </si>
  <si>
    <t>Interest income</t>
  </si>
  <si>
    <t>Interest paid</t>
  </si>
  <si>
    <t>Tax paid</t>
  </si>
  <si>
    <t>CASH FLOWS FROM INVESTING ACTIVITIES</t>
  </si>
  <si>
    <t>CASH FLOWS FROM OPERATING ACTIVITIES</t>
  </si>
  <si>
    <t>Interest received</t>
  </si>
  <si>
    <t>Purchase of property,plant and equipment</t>
  </si>
  <si>
    <t>CASH FLOWS FROM FINANCING ACTIVITIES</t>
  </si>
  <si>
    <t>Payment of term loan interest</t>
  </si>
  <si>
    <t>Repayment of term loan</t>
  </si>
  <si>
    <t>Dividend paid to the former shareholders of</t>
  </si>
  <si>
    <t xml:space="preserve"> the subsidiary companies</t>
  </si>
  <si>
    <t xml:space="preserve">Retained </t>
  </si>
  <si>
    <t>profits</t>
  </si>
  <si>
    <t xml:space="preserve">Share </t>
  </si>
  <si>
    <t>premium</t>
  </si>
  <si>
    <t>Total</t>
  </si>
  <si>
    <t>(The firgures have not been audited)</t>
  </si>
  <si>
    <t>Shareholders' Fund</t>
  </si>
  <si>
    <t>Individual Quarter</t>
  </si>
  <si>
    <t>Current</t>
  </si>
  <si>
    <t>Quarter</t>
  </si>
  <si>
    <t>Ended</t>
  </si>
  <si>
    <t xml:space="preserve">Corresponding </t>
  </si>
  <si>
    <t xml:space="preserve">Quarter </t>
  </si>
  <si>
    <t>Cumulative Quarter</t>
  </si>
  <si>
    <t xml:space="preserve">Cumulative </t>
  </si>
  <si>
    <t>To Date</t>
  </si>
  <si>
    <t>Cumulative</t>
  </si>
  <si>
    <t>To date</t>
  </si>
  <si>
    <t>capital</t>
  </si>
  <si>
    <t>The Condensed Consolidated Income Statement should be read in conjunction with the Annual</t>
  </si>
  <si>
    <t>The Condensed Consolidated Balance Sheet should be read in conjunction with the Annual</t>
  </si>
  <si>
    <t>The Condensed Consolidated Statement of Changes in Equity should be read in conjunction with the</t>
  </si>
  <si>
    <t>Net profit for the period</t>
  </si>
  <si>
    <t>The Condensed Consolidated Cash Flow Statement should be read in conjunction with the Annual</t>
  </si>
  <si>
    <t>N/A</t>
  </si>
  <si>
    <t>Earning per share (sen)</t>
  </si>
  <si>
    <t xml:space="preserve">   Short term borrowings</t>
  </si>
  <si>
    <t>Adjustments for:-</t>
  </si>
  <si>
    <t>Operating profit before working capital changes</t>
  </si>
  <si>
    <t>Net cash used in investing activities</t>
  </si>
  <si>
    <t>CONDENSED CONSOLIDATED INCOME STATEMENTS</t>
  </si>
  <si>
    <t xml:space="preserve">Profit before income tax </t>
  </si>
  <si>
    <t>Profit after taxation</t>
  </si>
  <si>
    <t>CONDENSED CONSOLIDATED BALANCE SHEETS</t>
  </si>
  <si>
    <t>CONDENSED CONSOLIDATED STATEMENT OF CHANGES IN EQUITY</t>
  </si>
  <si>
    <t xml:space="preserve">  </t>
  </si>
  <si>
    <t xml:space="preserve"> CONDENSED CONSOLIDATED CASH FLOW STATEMENT</t>
  </si>
  <si>
    <t>31-3-2003</t>
  </si>
  <si>
    <t>Minority Interests</t>
  </si>
  <si>
    <t>Other Investment</t>
  </si>
  <si>
    <t>Reserve on</t>
  </si>
  <si>
    <t xml:space="preserve"> consolidation</t>
  </si>
  <si>
    <t>Investment In  Joint Venture Companies</t>
  </si>
  <si>
    <t xml:space="preserve">   Retained profits</t>
  </si>
  <si>
    <t xml:space="preserve">   Reserve on consolidation</t>
  </si>
  <si>
    <t>Share of results of  joint venture companies</t>
  </si>
  <si>
    <t>Financial Report for the Year Ended 31 March 2003.</t>
  </si>
  <si>
    <t xml:space="preserve"> Annual Financial Report for the Year ended 31 March 2003.</t>
  </si>
  <si>
    <t>Amortisation for reserve on consolidation</t>
  </si>
  <si>
    <t>Amortisation on reserve</t>
  </si>
  <si>
    <t xml:space="preserve">   Amount owing by joint venture companies</t>
  </si>
  <si>
    <t xml:space="preserve">   Amount owing to joint venture companies</t>
  </si>
  <si>
    <t>Minority interests</t>
  </si>
  <si>
    <t>Expenses excluding finance costs and taxation</t>
  </si>
  <si>
    <t>Increase in trade receivables</t>
  </si>
  <si>
    <t>Loss on disposal of preperty,plant and equipment</t>
  </si>
  <si>
    <t>Depreciation of property,plant and equipment</t>
  </si>
  <si>
    <t>Property,plant and equipment written off</t>
  </si>
  <si>
    <t>Balance as at 31 March  2003</t>
  </si>
  <si>
    <t>Balance as at 31 March  2002</t>
  </si>
  <si>
    <t>Unrealised loss on foreign exchange</t>
  </si>
  <si>
    <t>Decrease/(Increase) in other receivables,deposits and prepayments</t>
  </si>
  <si>
    <t>Increase/(Decrease) in amount owing to joint venture companies</t>
  </si>
  <si>
    <t>Proceeds from disposal of property,plant and equipment</t>
  </si>
  <si>
    <t xml:space="preserve"> </t>
  </si>
  <si>
    <t>Cash and cash equivalents at beginning of financial period</t>
  </si>
  <si>
    <t>Cash and cash equivalents at end of financial period</t>
  </si>
  <si>
    <t>Increase in inventories</t>
  </si>
  <si>
    <t>Net (decrease)/ increase in short term borrowings</t>
  </si>
  <si>
    <t>Net cash (used in)/ generated from financing activities</t>
  </si>
  <si>
    <t>Advances to a joint venture company</t>
  </si>
  <si>
    <t>31-12-2003</t>
  </si>
  <si>
    <t>31-12-2002</t>
  </si>
  <si>
    <t xml:space="preserve">   Hire purchase creditor</t>
  </si>
  <si>
    <t>Repayment of hire purchase creditor</t>
  </si>
  <si>
    <t>Dividend paid to the ordinary shareholders of the company</t>
  </si>
  <si>
    <t>Acquisition of a subsidiary company, net of cash acquired</t>
  </si>
  <si>
    <t>Balance as at 31 December 2003</t>
  </si>
  <si>
    <t>Balance as at 31 December 2002</t>
  </si>
  <si>
    <t>Net profit for the 9 months period</t>
  </si>
  <si>
    <t>Dividend paid during the period</t>
  </si>
  <si>
    <t>9 months</t>
  </si>
  <si>
    <t>Decrease in other payables and accruals</t>
  </si>
  <si>
    <t>Cash generated from operations</t>
  </si>
  <si>
    <t>Increase/(Decrease) in trade payables</t>
  </si>
  <si>
    <t>Net cash generated from/(used in) operating activities</t>
  </si>
  <si>
    <t>Interim report for the third quarter ended 31 December 2003</t>
  </si>
  <si>
    <t>Net decrease in cash and cash equivalents</t>
  </si>
  <si>
    <t xml:space="preserve">Reserve on consolidation arising from </t>
  </si>
  <si>
    <t>acquisition of a subsidiary company</t>
  </si>
  <si>
    <t>ACOUSTECH BERHAD (496665-W)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</si>
</sst>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Border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43" fontId="2" fillId="0" borderId="6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1" xfId="15" applyNumberFormat="1" applyFont="1" applyFill="1" applyBorder="1" applyAlignment="1" quotePrefix="1">
      <alignment/>
    </xf>
    <xf numFmtId="0" fontId="3" fillId="0" borderId="0" xfId="0" applyFont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coustech-conso03(21.5.03)-audi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py%20of%20Consolidated%20Account-2nd%20Quarter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py%20of%20Consolidated%20Account-3rd%20Quart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Con.BS"/>
      <sheetName val="Con.IS"/>
      <sheetName val="Concflow"/>
      <sheetName val="jv"/>
      <sheetName val="associate"/>
      <sheetName val="effect of acq"/>
      <sheetName val="others"/>
    </sheetNames>
    <sheetDataSet>
      <sheetData sheetId="1">
        <row r="12">
          <cell r="AI12">
            <v>49693086</v>
          </cell>
        </row>
        <row r="14">
          <cell r="AI14">
            <v>3755630</v>
          </cell>
        </row>
        <row r="18">
          <cell r="AI18">
            <v>4642678</v>
          </cell>
        </row>
        <row r="20">
          <cell r="AI20">
            <v>4362610</v>
          </cell>
        </row>
        <row r="24">
          <cell r="AI24">
            <v>17796095</v>
          </cell>
        </row>
        <row r="25">
          <cell r="AI25">
            <v>60467136</v>
          </cell>
        </row>
        <row r="26">
          <cell r="AI26">
            <v>2046384</v>
          </cell>
        </row>
        <row r="27">
          <cell r="AI27">
            <v>3997033</v>
          </cell>
        </row>
        <row r="32">
          <cell r="AI32">
            <v>26817546</v>
          </cell>
        </row>
        <row r="33">
          <cell r="AI33">
            <v>2355041</v>
          </cell>
        </row>
        <row r="34">
          <cell r="AI34">
            <v>8470433</v>
          </cell>
        </row>
        <row r="39">
          <cell r="AI39">
            <v>18448219</v>
          </cell>
        </row>
        <row r="40">
          <cell r="AI40">
            <v>4507905</v>
          </cell>
        </row>
        <row r="41">
          <cell r="AI41">
            <v>347731</v>
          </cell>
        </row>
        <row r="46">
          <cell r="AI46">
            <v>28926025</v>
          </cell>
        </row>
        <row r="56">
          <cell r="AI56">
            <v>78000000</v>
          </cell>
        </row>
        <row r="58">
          <cell r="AI58">
            <v>4689243</v>
          </cell>
        </row>
        <row r="62">
          <cell r="AI62">
            <v>320056</v>
          </cell>
        </row>
        <row r="64">
          <cell r="AI64">
            <v>38339689</v>
          </cell>
        </row>
        <row r="68">
          <cell r="AI68">
            <v>5411604</v>
          </cell>
        </row>
        <row r="72">
          <cell r="AI72">
            <v>2511200</v>
          </cell>
        </row>
        <row r="73">
          <cell r="AI73">
            <v>2902000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ASSOC-CGSEC"/>
      <sheetName val="CONSOL ADJ"/>
      <sheetName val="CONSOL-BS"/>
      <sheetName val="CONSOL-IS"/>
      <sheetName val="CONSOL-CF"/>
      <sheetName val="FPEQ-PL-9'2003"/>
      <sheetName val="FPEQ-BS-9'2003"/>
      <sheetName val="FPT-PL-9'2003"/>
      <sheetName val="FPT-BS-9'2003"/>
      <sheetName val="FPC-PL-9'2003"/>
      <sheetName val="FPC-BS-9'2003"/>
      <sheetName val="HOT-PL-9'2003"/>
      <sheetName val="HOT-BS-9'2003"/>
      <sheetName val="ACOU-PL-9'2003"/>
      <sheetName val="ACOU-BS-9'2003"/>
    </sheetNames>
    <sheetDataSet>
      <sheetData sheetId="4">
        <row r="73">
          <cell r="W73">
            <v>312054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ASSOC-CGSEC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EQ-PL-12'2003"/>
      <sheetName val="FPEQ-BS-12'2003"/>
      <sheetName val="FPT-PL-12'2003"/>
      <sheetName val="FPT-BS-12'2003"/>
      <sheetName val="FPC-PL-12'2003"/>
      <sheetName val="FPC-BS-12'2003"/>
      <sheetName val="HOT-PL-12'2003"/>
      <sheetName val="HOT-BS-12'2003"/>
      <sheetName val="ACOU-PL-12'2003"/>
      <sheetName val="ACOU-BS-12'2003"/>
    </sheetNames>
    <sheetDataSet>
      <sheetData sheetId="4">
        <row r="12">
          <cell r="W12">
            <v>49875405.17</v>
          </cell>
        </row>
        <row r="17">
          <cell r="W17">
            <v>5239147.423904</v>
          </cell>
        </row>
        <row r="19">
          <cell r="W19">
            <v>5906204.285</v>
          </cell>
        </row>
        <row r="23">
          <cell r="W23">
            <v>3755629.71</v>
          </cell>
        </row>
        <row r="27">
          <cell r="W27">
            <v>20023691.689999998</v>
          </cell>
        </row>
        <row r="28">
          <cell r="W28">
            <v>77106967.83</v>
          </cell>
        </row>
        <row r="29">
          <cell r="W29">
            <v>2503046.9699999997</v>
          </cell>
        </row>
        <row r="33">
          <cell r="W33">
            <v>847452.4400000002</v>
          </cell>
        </row>
        <row r="34">
          <cell r="W34">
            <v>718638.68</v>
          </cell>
        </row>
        <row r="41">
          <cell r="W41">
            <v>9217546.379999999</v>
          </cell>
        </row>
        <row r="42">
          <cell r="W42">
            <v>13843253.05</v>
          </cell>
        </row>
        <row r="47">
          <cell r="W47">
            <v>24535445.849999998</v>
          </cell>
        </row>
        <row r="48">
          <cell r="W48">
            <v>5220157.09</v>
          </cell>
        </row>
        <row r="50">
          <cell r="W50">
            <v>497797.63999999996</v>
          </cell>
        </row>
        <row r="55">
          <cell r="W55">
            <v>23216</v>
          </cell>
        </row>
        <row r="57">
          <cell r="W57">
            <v>24860946.51</v>
          </cell>
        </row>
        <row r="67">
          <cell r="W67">
            <v>77999999.6</v>
          </cell>
        </row>
        <row r="71">
          <cell r="W71">
            <v>4689242.56</v>
          </cell>
        </row>
        <row r="77">
          <cell r="W77">
            <v>41742059.91986299</v>
          </cell>
        </row>
        <row r="81">
          <cell r="W81">
            <v>6251063.9370409995</v>
          </cell>
        </row>
        <row r="87">
          <cell r="W87">
            <v>2902000</v>
          </cell>
        </row>
      </sheetData>
      <sheetData sheetId="5">
        <row r="9">
          <cell r="W9">
            <v>55679993.03</v>
          </cell>
        </row>
        <row r="26">
          <cell r="W26">
            <v>320726.3400000001</v>
          </cell>
        </row>
        <row r="41">
          <cell r="W41">
            <v>351507.1600000001</v>
          </cell>
        </row>
        <row r="43">
          <cell r="W43">
            <v>186353.8908</v>
          </cell>
        </row>
        <row r="45">
          <cell r="W45">
            <v>788118.935</v>
          </cell>
        </row>
        <row r="48">
          <cell r="W48">
            <v>5815620.075799998</v>
          </cell>
        </row>
        <row r="56">
          <cell r="W56">
            <v>-1452027.508896</v>
          </cell>
        </row>
        <row r="60">
          <cell r="W60">
            <v>-322300.937041</v>
          </cell>
        </row>
      </sheetData>
      <sheetData sheetId="6">
        <row r="10">
          <cell r="Z10">
            <v>15577238.84</v>
          </cell>
        </row>
        <row r="14">
          <cell r="Z14">
            <v>2736628.2199999997</v>
          </cell>
        </row>
        <row r="16">
          <cell r="Z16">
            <v>-12047</v>
          </cell>
        </row>
        <row r="18">
          <cell r="Z18">
            <v>2865</v>
          </cell>
        </row>
        <row r="19">
          <cell r="Z19">
            <v>776900.7800000001</v>
          </cell>
        </row>
        <row r="21">
          <cell r="Z21">
            <v>-677807</v>
          </cell>
        </row>
        <row r="22">
          <cell r="Z22">
            <v>-2009694</v>
          </cell>
        </row>
        <row r="23">
          <cell r="Z23">
            <v>-202267.68</v>
          </cell>
        </row>
        <row r="25">
          <cell r="Z25">
            <v>10742</v>
          </cell>
        </row>
        <row r="31">
          <cell r="Z31">
            <v>-1605707.6899999995</v>
          </cell>
        </row>
        <row r="32">
          <cell r="Z32">
            <v>-15178862.829999998</v>
          </cell>
        </row>
        <row r="33">
          <cell r="Z33">
            <v>683870.6699999999</v>
          </cell>
        </row>
        <row r="34">
          <cell r="Z34">
            <v>4214596.85</v>
          </cell>
        </row>
        <row r="35">
          <cell r="Z35">
            <v>608468.6399999999</v>
          </cell>
        </row>
        <row r="37">
          <cell r="Z37">
            <v>-476200.9099999999</v>
          </cell>
        </row>
        <row r="41">
          <cell r="Z41">
            <v>-518707.64000000013</v>
          </cell>
        </row>
        <row r="42">
          <cell r="Z42">
            <v>-2201411</v>
          </cell>
        </row>
        <row r="51">
          <cell r="Z51">
            <v>202267.68</v>
          </cell>
        </row>
        <row r="54">
          <cell r="Z54">
            <v>5000</v>
          </cell>
        </row>
        <row r="56">
          <cell r="Z56">
            <v>-1754977</v>
          </cell>
        </row>
        <row r="58">
          <cell r="Z58">
            <v>-591776</v>
          </cell>
        </row>
        <row r="67">
          <cell r="Z67">
            <v>-4673000</v>
          </cell>
        </row>
        <row r="73">
          <cell r="Z73">
            <v>2819992.32</v>
          </cell>
        </row>
        <row r="78">
          <cell r="Z78">
            <v>-7800000</v>
          </cell>
        </row>
        <row r="82">
          <cell r="Z82">
            <v>-1903279</v>
          </cell>
        </row>
        <row r="83">
          <cell r="Z83">
            <v>-1820</v>
          </cell>
        </row>
        <row r="84">
          <cell r="Z84">
            <v>-258192.67000000004</v>
          </cell>
        </row>
        <row r="94">
          <cell r="Z94">
            <v>35287979.28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54">
      <selection activeCell="A55" sqref="A55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3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2.75">
      <c r="A1" s="15"/>
      <c r="H1" s="5"/>
    </row>
    <row r="2" spans="1:8" ht="12.75">
      <c r="A2" s="24" t="s">
        <v>134</v>
      </c>
      <c r="H2" s="5"/>
    </row>
    <row r="3" ht="11.25" customHeight="1">
      <c r="H3" s="5"/>
    </row>
    <row r="4" spans="1:8" ht="12.75">
      <c r="A4" s="15" t="s">
        <v>130</v>
      </c>
      <c r="H4" s="5"/>
    </row>
    <row r="5" spans="1:8" ht="12.75">
      <c r="A5" s="1" t="s">
        <v>49</v>
      </c>
      <c r="H5" s="5"/>
    </row>
    <row r="6" ht="12.75">
      <c r="H6" s="5"/>
    </row>
    <row r="7" spans="1:8" ht="12.75">
      <c r="A7" s="24" t="s">
        <v>77</v>
      </c>
      <c r="H7" s="5"/>
    </row>
    <row r="8" spans="2:8" ht="12.75">
      <c r="B8" s="1"/>
      <c r="D8" s="9" t="s">
        <v>115</v>
      </c>
      <c r="E8" s="7"/>
      <c r="F8" s="9" t="s">
        <v>81</v>
      </c>
      <c r="H8" s="5"/>
    </row>
    <row r="9" spans="4:8" ht="12.75">
      <c r="D9" s="7" t="s">
        <v>0</v>
      </c>
      <c r="E9" s="7"/>
      <c r="F9" s="7" t="s">
        <v>0</v>
      </c>
      <c r="G9" s="8"/>
      <c r="H9" s="20"/>
    </row>
    <row r="10" ht="4.5" customHeight="1">
      <c r="H10" s="5"/>
    </row>
    <row r="11" spans="2:8" ht="12.75">
      <c r="B11" s="1"/>
      <c r="H11" s="5"/>
    </row>
    <row r="12" ht="3.75" customHeight="1">
      <c r="H12" s="5"/>
    </row>
    <row r="13" spans="2:8" ht="12.75">
      <c r="B13" s="2" t="s">
        <v>2</v>
      </c>
      <c r="D13" s="3">
        <f>+'[3]CONSOL-BS'!$W$12/1000</f>
        <v>49875.40517</v>
      </c>
      <c r="F13" s="3">
        <f>+'[1]Con.BS'!$AI$12/1000</f>
        <v>49693.086</v>
      </c>
      <c r="H13" s="5"/>
    </row>
    <row r="14" ht="6" customHeight="1">
      <c r="H14" s="5"/>
    </row>
    <row r="15" spans="2:8" ht="12.75">
      <c r="B15" s="2" t="s">
        <v>3</v>
      </c>
      <c r="D15" s="3">
        <f>+'[3]CONSOL-BS'!$W$17/1000</f>
        <v>5239.147423904</v>
      </c>
      <c r="F15" s="3">
        <f>+'[1]Con.BS'!$AI$18/1000</f>
        <v>4642.678</v>
      </c>
      <c r="H15" s="5"/>
    </row>
    <row r="16" ht="5.25" customHeight="1">
      <c r="H16" s="5"/>
    </row>
    <row r="17" spans="2:8" ht="12.75">
      <c r="B17" s="16" t="s">
        <v>86</v>
      </c>
      <c r="D17" s="3">
        <f>+'[3]CONSOL-BS'!$W$19/1000</f>
        <v>5906.204285</v>
      </c>
      <c r="F17" s="3">
        <f>+'[1]Con.BS'!$AI$20/1000</f>
        <v>4362.61</v>
      </c>
      <c r="H17" s="5"/>
    </row>
    <row r="18" ht="6.75" customHeight="1">
      <c r="H18" s="5"/>
    </row>
    <row r="19" spans="2:8" ht="12.75">
      <c r="B19" s="16" t="s">
        <v>83</v>
      </c>
      <c r="D19" s="3">
        <f>+'[3]CONSOL-BS'!$W$23/1000</f>
        <v>3755.62971</v>
      </c>
      <c r="F19" s="3">
        <f>+'[1]Con.BS'!$AI$14/1000</f>
        <v>3755.63</v>
      </c>
      <c r="H19" s="5"/>
    </row>
    <row r="20" ht="9.75" customHeight="1">
      <c r="H20" s="5"/>
    </row>
    <row r="21" spans="2:8" ht="12.75">
      <c r="B21" s="2" t="s">
        <v>4</v>
      </c>
      <c r="H21" s="5"/>
    </row>
    <row r="22" spans="2:8" ht="12.75">
      <c r="B22" s="2" t="s">
        <v>5</v>
      </c>
      <c r="D22" s="10">
        <f>+'[3]CONSOL-BS'!$W$27/1000</f>
        <v>20023.691689999996</v>
      </c>
      <c r="E22" s="5"/>
      <c r="F22" s="10">
        <f>+'[1]Con.BS'!$AI$24/1000</f>
        <v>17796.095</v>
      </c>
      <c r="H22" s="5"/>
    </row>
    <row r="23" spans="2:8" ht="12.75">
      <c r="B23" s="2" t="s">
        <v>6</v>
      </c>
      <c r="D23" s="11">
        <f>+'[3]CONSOL-BS'!$W$28/1000</f>
        <v>77106.96783</v>
      </c>
      <c r="E23" s="5"/>
      <c r="F23" s="11">
        <f>+'[1]Con.BS'!$AI$25/1000</f>
        <v>60467.136</v>
      </c>
      <c r="H23" s="5"/>
    </row>
    <row r="24" spans="2:8" ht="12.75">
      <c r="B24" s="2" t="s">
        <v>7</v>
      </c>
      <c r="D24" s="11">
        <f>+'[3]CONSOL-BS'!$W$29/1000</f>
        <v>2503.04697</v>
      </c>
      <c r="E24" s="5"/>
      <c r="F24" s="11">
        <f>+'[1]Con.BS'!$AI$26/1000</f>
        <v>2046.384</v>
      </c>
      <c r="H24" s="5"/>
    </row>
    <row r="25" spans="2:8" ht="12.75">
      <c r="B25" s="16" t="s">
        <v>94</v>
      </c>
      <c r="D25" s="11">
        <f>+'[3]CONSOL-BS'!$W$34/1000</f>
        <v>718.63868</v>
      </c>
      <c r="E25" s="5"/>
      <c r="F25" s="11">
        <f>+'[1]Con.BS'!$AI$27/1000</f>
        <v>3997.033</v>
      </c>
      <c r="H25" s="5"/>
    </row>
    <row r="26" spans="2:8" ht="12.75">
      <c r="B26" s="2" t="s">
        <v>8</v>
      </c>
      <c r="D26" s="11">
        <f>+'[3]CONSOL-BS'!$W$33/1000</f>
        <v>847.4524400000001</v>
      </c>
      <c r="E26" s="5"/>
      <c r="F26" s="11">
        <f>+'[1]Con.BS'!$AI$33/1000</f>
        <v>2355.041</v>
      </c>
      <c r="H26" s="5"/>
    </row>
    <row r="27" spans="2:8" ht="12.75">
      <c r="B27" s="2" t="s">
        <v>9</v>
      </c>
      <c r="D27" s="11">
        <f>+'[3]CONSOL-BS'!$W$41/1000-1</f>
        <v>9216.54638</v>
      </c>
      <c r="E27" s="5"/>
      <c r="F27" s="11">
        <f>+'[1]Con.BS'!$AI$32/1000</f>
        <v>26817.546</v>
      </c>
      <c r="H27" s="5"/>
    </row>
    <row r="28" spans="2:8" ht="12.75">
      <c r="B28" s="2" t="s">
        <v>10</v>
      </c>
      <c r="D28" s="12">
        <f>+'[3]CONSOL-BS'!$W$42/1000</f>
        <v>13843.253050000001</v>
      </c>
      <c r="E28" s="5"/>
      <c r="F28" s="12">
        <f>+'[1]Con.BS'!$AI$34/1000</f>
        <v>8470.433</v>
      </c>
      <c r="H28" s="5"/>
    </row>
    <row r="29" spans="4:8" ht="12.75">
      <c r="D29" s="12">
        <f>SUM(D22:D28)</f>
        <v>124259.59703999998</v>
      </c>
      <c r="E29" s="5"/>
      <c r="F29" s="12">
        <f>SUM(F22:F28)-1</f>
        <v>121948.668</v>
      </c>
      <c r="H29" s="5"/>
    </row>
    <row r="30" ht="9" customHeight="1">
      <c r="H30" s="5"/>
    </row>
    <row r="31" ht="7.5" customHeight="1">
      <c r="H31" s="5"/>
    </row>
    <row r="32" spans="2:8" ht="12.75">
      <c r="B32" s="2" t="s">
        <v>11</v>
      </c>
      <c r="E32" s="5"/>
      <c r="F32" s="6"/>
      <c r="H32" s="5"/>
    </row>
    <row r="33" spans="2:8" ht="12.75">
      <c r="B33" s="2" t="s">
        <v>12</v>
      </c>
      <c r="D33" s="10">
        <f>+'[3]CONSOL-BS'!$W$47/1000</f>
        <v>24535.445849999996</v>
      </c>
      <c r="E33" s="5"/>
      <c r="F33" s="10">
        <f>+'[1]Con.BS'!$AI$39/1000</f>
        <v>18448.219</v>
      </c>
      <c r="H33" s="5"/>
    </row>
    <row r="34" spans="2:8" ht="12.75">
      <c r="B34" s="16" t="s">
        <v>95</v>
      </c>
      <c r="D34" s="11">
        <f>+'[3]CONSOL-BS'!$W$50/1000</f>
        <v>497.79763999999994</v>
      </c>
      <c r="E34" s="5"/>
      <c r="F34" s="11">
        <f>+'[1]Con.BS'!$AI$41/1000</f>
        <v>347.731</v>
      </c>
      <c r="H34" s="5"/>
    </row>
    <row r="35" spans="2:8" ht="12.75">
      <c r="B35" s="2" t="s">
        <v>13</v>
      </c>
      <c r="D35" s="11">
        <f>+'[3]CONSOL-BS'!$W$48/1000+4-1</f>
        <v>5223.15709</v>
      </c>
      <c r="E35" s="5"/>
      <c r="F35" s="11">
        <f>+'[1]Con.BS'!$AI$40/1000</f>
        <v>4507.905</v>
      </c>
      <c r="H35" s="5"/>
    </row>
    <row r="36" spans="2:8" ht="12.75">
      <c r="B36" s="16" t="s">
        <v>117</v>
      </c>
      <c r="D36" s="11">
        <f>+'[3]CONSOL-BS'!$W$55/1000</f>
        <v>23.216</v>
      </c>
      <c r="E36" s="5"/>
      <c r="F36" s="11">
        <v>0</v>
      </c>
      <c r="H36" s="5"/>
    </row>
    <row r="37" spans="2:8" ht="12.75">
      <c r="B37" s="2" t="s">
        <v>70</v>
      </c>
      <c r="D37" s="12">
        <f>+'[3]CONSOL-BS'!$W$57/1000-583</f>
        <v>24277.94651</v>
      </c>
      <c r="E37" s="5"/>
      <c r="F37" s="47">
        <f>+'[1]Con.BS'!$AI$46/1000</f>
        <v>28926.025</v>
      </c>
      <c r="H37" s="5"/>
    </row>
    <row r="38" spans="4:8" ht="12.75">
      <c r="D38" s="12">
        <f>SUM(D33:D37)</f>
        <v>54557.563089999996</v>
      </c>
      <c r="E38" s="5"/>
      <c r="F38" s="12">
        <f>SUM(F33:F37)</f>
        <v>52229.880000000005</v>
      </c>
      <c r="H38" s="5"/>
    </row>
    <row r="39" ht="3.75" customHeight="1">
      <c r="H39" s="5"/>
    </row>
    <row r="40" spans="2:8" ht="15" customHeight="1">
      <c r="B40" s="2" t="s">
        <v>14</v>
      </c>
      <c r="D40" s="6">
        <f>+D29-D38+1</f>
        <v>69703.03394999998</v>
      </c>
      <c r="E40" s="5"/>
      <c r="F40" s="6">
        <f>+F29-F38</f>
        <v>69718.788</v>
      </c>
      <c r="H40" s="5"/>
    </row>
    <row r="41" spans="4:8" ht="15" customHeight="1" thickBot="1">
      <c r="D41" s="13">
        <f>+D40+D13+D15+D17+D19</f>
        <v>134479.42053890397</v>
      </c>
      <c r="E41" s="5"/>
      <c r="F41" s="13">
        <f>+F40+F13+F15+F17+F19+1</f>
        <v>132173.79200000002</v>
      </c>
      <c r="H41" s="5"/>
    </row>
    <row r="42" ht="13.5" thickTop="1">
      <c r="H42" s="5"/>
    </row>
    <row r="43" ht="0.75" customHeight="1">
      <c r="H43" s="5"/>
    </row>
    <row r="44" spans="2:8" ht="12.75">
      <c r="B44" s="1" t="s">
        <v>15</v>
      </c>
      <c r="H44" s="5"/>
    </row>
    <row r="45" spans="2:8" ht="12.75">
      <c r="B45" s="2" t="s">
        <v>16</v>
      </c>
      <c r="D45" s="3">
        <f>+'[3]CONSOL-BS'!$W$67/1000</f>
        <v>77999.9996</v>
      </c>
      <c r="E45" s="5"/>
      <c r="F45" s="3">
        <f>+'[1]Con.BS'!$AI$56/1000</f>
        <v>78000</v>
      </c>
      <c r="H45" s="5"/>
    </row>
    <row r="46" spans="5:8" ht="7.5" customHeight="1">
      <c r="E46" s="5"/>
      <c r="H46" s="5"/>
    </row>
    <row r="47" spans="5:8" ht="7.5" customHeight="1">
      <c r="E47" s="5"/>
      <c r="H47" s="5"/>
    </row>
    <row r="48" spans="2:8" ht="12.75">
      <c r="B48" s="2" t="s">
        <v>17</v>
      </c>
      <c r="D48" s="10"/>
      <c r="E48" s="5"/>
      <c r="F48" s="10"/>
      <c r="H48" s="5"/>
    </row>
    <row r="49" spans="2:8" ht="12.75">
      <c r="B49" s="16" t="s">
        <v>87</v>
      </c>
      <c r="D49" s="11">
        <f>+'[3]CONSOL-BS'!$W$77/1000</f>
        <v>41742.05991986299</v>
      </c>
      <c r="E49" s="5"/>
      <c r="F49" s="11">
        <f>+'[1]Con.BS'!$AI$64/1000</f>
        <v>38339.689</v>
      </c>
      <c r="H49" s="5"/>
    </row>
    <row r="50" spans="2:8" ht="12.75">
      <c r="B50" s="2" t="s">
        <v>18</v>
      </c>
      <c r="D50" s="11">
        <f>+'[3]CONSOL-BS'!$W$71/1000</f>
        <v>4689.24256</v>
      </c>
      <c r="E50" s="5"/>
      <c r="F50" s="11">
        <f>+'[1]Con.BS'!$AI$58/1000</f>
        <v>4689.243</v>
      </c>
      <c r="H50" s="5"/>
    </row>
    <row r="51" spans="2:8" ht="12.75">
      <c r="B51" s="16" t="s">
        <v>88</v>
      </c>
      <c r="D51" s="12">
        <f>+'[2]CONSOL-BS'!$W$73/1000</f>
        <v>312.054</v>
      </c>
      <c r="E51" s="5"/>
      <c r="F51" s="12">
        <f>+'[1]Con.BS'!$AI$62/1000</f>
        <v>320.056</v>
      </c>
      <c r="H51" s="5"/>
    </row>
    <row r="52" spans="4:8" ht="12.75">
      <c r="D52" s="46">
        <f>SUM(D49:D51)</f>
        <v>46743.35647986299</v>
      </c>
      <c r="E52" s="5"/>
      <c r="F52" s="46">
        <f>+F51+F50+F49</f>
        <v>43348.988</v>
      </c>
      <c r="H52" s="5"/>
    </row>
    <row r="53" spans="2:8" ht="15" customHeight="1">
      <c r="B53" s="16" t="s">
        <v>50</v>
      </c>
      <c r="D53" s="5">
        <f>+D52+D45</f>
        <v>124743.35607986298</v>
      </c>
      <c r="E53" s="5"/>
      <c r="F53" s="5">
        <f>+F52+F45</f>
        <v>121348.988</v>
      </c>
      <c r="H53" s="5"/>
    </row>
    <row r="54" spans="2:8" ht="15" customHeight="1">
      <c r="B54" s="18" t="s">
        <v>82</v>
      </c>
      <c r="D54" s="3">
        <f>+'[3]CONSOL-BS'!$W$81/1000</f>
        <v>6251.063937041</v>
      </c>
      <c r="E54" s="5"/>
      <c r="F54" s="5">
        <f>+'[1]Con.BS'!$AI$68/1000+1</f>
        <v>5412.604</v>
      </c>
      <c r="H54" s="5"/>
    </row>
    <row r="55" ht="9" customHeight="1">
      <c r="H55" s="5"/>
    </row>
    <row r="56" spans="2:8" ht="12.75">
      <c r="B56" s="2" t="s">
        <v>19</v>
      </c>
      <c r="H56" s="5"/>
    </row>
    <row r="57" spans="2:8" ht="12.75">
      <c r="B57" s="2" t="s">
        <v>20</v>
      </c>
      <c r="D57" s="3">
        <v>583</v>
      </c>
      <c r="F57" s="23">
        <f>+'[1]Con.BS'!$AI$72/1000</f>
        <v>2511.2</v>
      </c>
      <c r="H57" s="5"/>
    </row>
    <row r="58" spans="2:8" ht="12.75">
      <c r="B58" s="2" t="s">
        <v>21</v>
      </c>
      <c r="D58" s="3">
        <f>+'[3]CONSOL-BS'!$W$87/1000</f>
        <v>2902</v>
      </c>
      <c r="F58" s="3">
        <f>+'[1]Con.BS'!$AI$73/1000</f>
        <v>2902</v>
      </c>
      <c r="H58" s="5"/>
    </row>
    <row r="59" spans="4:8" ht="13.5" thickBot="1">
      <c r="D59" s="13">
        <f>SUM(D53:D58)</f>
        <v>134479.42001690398</v>
      </c>
      <c r="E59" s="5"/>
      <c r="F59" s="13">
        <f>SUM(F53:F58)-1</f>
        <v>132173.79200000002</v>
      </c>
      <c r="H59" s="5"/>
    </row>
    <row r="60" ht="8.25" customHeight="1" thickTop="1">
      <c r="H60" s="5"/>
    </row>
    <row r="61" spans="2:8" ht="12.75">
      <c r="B61" s="2" t="s">
        <v>22</v>
      </c>
      <c r="D61" s="14">
        <f>+D53/D45</f>
        <v>1.5992738040970833</v>
      </c>
      <c r="E61" s="14"/>
      <c r="F61" s="14">
        <f>+F53/F45</f>
        <v>1.5557562564102563</v>
      </c>
      <c r="H61" s="5"/>
    </row>
    <row r="62" ht="12.75">
      <c r="H62" s="5"/>
    </row>
    <row r="63" spans="1:8" ht="12.75">
      <c r="A63" s="1" t="s">
        <v>64</v>
      </c>
      <c r="H63" s="5"/>
    </row>
    <row r="64" ht="12.75">
      <c r="A64" s="15" t="s">
        <v>90</v>
      </c>
    </row>
    <row r="65" ht="12.75">
      <c r="D65" s="14"/>
    </row>
    <row r="68" ht="12.75">
      <c r="D68" s="23"/>
    </row>
  </sheetData>
  <printOptions/>
  <pageMargins left="1.3" right="0.5" top="0.88" bottom="0.5" header="0.25" footer="0.2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workbookViewId="0" topLeftCell="A24">
      <selection activeCell="B41" sqref="B41"/>
    </sheetView>
  </sheetViews>
  <sheetFormatPr defaultColWidth="9.140625" defaultRowHeight="12.75"/>
  <cols>
    <col min="1" max="1" width="3.00390625" style="2" customWidth="1"/>
    <col min="2" max="2" width="35.7109375" style="2" customWidth="1"/>
    <col min="3" max="3" width="0.5625" style="2" customWidth="1"/>
    <col min="4" max="4" width="12.7109375" style="23" customWidth="1"/>
    <col min="5" max="5" width="0.85546875" style="22" customWidth="1"/>
    <col min="6" max="6" width="12.7109375" style="23" customWidth="1"/>
    <col min="7" max="7" width="0.85546875" style="22" customWidth="1"/>
    <col min="8" max="8" width="12.7109375" style="22" customWidth="1"/>
    <col min="9" max="9" width="0.85546875" style="22" customWidth="1"/>
    <col min="10" max="10" width="12.7109375" style="23" customWidth="1"/>
    <col min="11" max="11" width="0.85546875" style="2" customWidth="1"/>
    <col min="12" max="16384" width="9.140625" style="2" customWidth="1"/>
  </cols>
  <sheetData>
    <row r="1" ht="12.75">
      <c r="A1" s="15" t="str">
        <f>+'balance sheet'!A2</f>
        <v>ACOUSTECH BERHAD (496665-W)</v>
      </c>
    </row>
    <row r="3" ht="12.75">
      <c r="A3" s="15" t="s">
        <v>130</v>
      </c>
    </row>
    <row r="4" ht="12.75">
      <c r="A4" s="15" t="s">
        <v>49</v>
      </c>
    </row>
    <row r="5" spans="4:8" ht="12.75">
      <c r="D5" s="38"/>
      <c r="H5" s="25"/>
    </row>
    <row r="6" spans="1:8" ht="12.75">
      <c r="A6" s="24" t="s">
        <v>74</v>
      </c>
      <c r="D6" s="38"/>
      <c r="H6" s="25"/>
    </row>
    <row r="7" spans="4:8" ht="12.75">
      <c r="D7" s="38"/>
      <c r="H7" s="25"/>
    </row>
    <row r="8" spans="4:10" ht="12.75">
      <c r="D8" s="48" t="s">
        <v>51</v>
      </c>
      <c r="E8" s="48"/>
      <c r="F8" s="48"/>
      <c r="G8" s="39"/>
      <c r="H8" s="49" t="s">
        <v>57</v>
      </c>
      <c r="I8" s="49"/>
      <c r="J8" s="49"/>
    </row>
    <row r="9" spans="4:10" ht="12.75">
      <c r="D9" s="28" t="s">
        <v>52</v>
      </c>
      <c r="E9" s="27"/>
      <c r="F9" s="28" t="s">
        <v>55</v>
      </c>
      <c r="G9" s="27"/>
      <c r="H9" s="26" t="s">
        <v>125</v>
      </c>
      <c r="I9" s="27"/>
      <c r="J9" s="40" t="s">
        <v>125</v>
      </c>
    </row>
    <row r="10" spans="4:10" ht="12.75">
      <c r="D10" s="28" t="s">
        <v>53</v>
      </c>
      <c r="E10" s="27"/>
      <c r="F10" s="28" t="s">
        <v>56</v>
      </c>
      <c r="G10" s="27"/>
      <c r="H10" s="26" t="s">
        <v>58</v>
      </c>
      <c r="I10" s="27"/>
      <c r="J10" s="28" t="s">
        <v>60</v>
      </c>
    </row>
    <row r="11" spans="4:10" ht="12.75">
      <c r="D11" s="28" t="s">
        <v>54</v>
      </c>
      <c r="E11" s="27"/>
      <c r="F11" s="28" t="s">
        <v>54</v>
      </c>
      <c r="G11" s="27"/>
      <c r="H11" s="27" t="s">
        <v>59</v>
      </c>
      <c r="I11" s="27"/>
      <c r="J11" s="28" t="s">
        <v>61</v>
      </c>
    </row>
    <row r="12" spans="4:10" ht="12.75">
      <c r="D12" s="40" t="s">
        <v>115</v>
      </c>
      <c r="E12" s="27"/>
      <c r="F12" s="40" t="s">
        <v>116</v>
      </c>
      <c r="G12" s="27"/>
      <c r="H12" s="26" t="s">
        <v>115</v>
      </c>
      <c r="I12" s="27"/>
      <c r="J12" s="40" t="s">
        <v>116</v>
      </c>
    </row>
    <row r="13" spans="4:10" ht="12.75">
      <c r="D13" s="28" t="s">
        <v>0</v>
      </c>
      <c r="E13" s="27"/>
      <c r="F13" s="28" t="s">
        <v>0</v>
      </c>
      <c r="G13" s="27"/>
      <c r="H13" s="28" t="s">
        <v>0</v>
      </c>
      <c r="I13" s="27"/>
      <c r="J13" s="28" t="s">
        <v>0</v>
      </c>
    </row>
    <row r="14" spans="4:10" ht="12.75">
      <c r="D14" s="41"/>
      <c r="E14" s="29"/>
      <c r="F14" s="41"/>
      <c r="G14" s="29"/>
      <c r="H14" s="29"/>
      <c r="I14" s="29"/>
      <c r="J14" s="41"/>
    </row>
    <row r="15" spans="2:10" ht="12.75">
      <c r="B15" s="2" t="s">
        <v>1</v>
      </c>
      <c r="D15" s="30">
        <f>+'[3]CONSOL-IS'!$W$9/1000</f>
        <v>55679.99303</v>
      </c>
      <c r="E15" s="42"/>
      <c r="F15" s="30">
        <v>44303</v>
      </c>
      <c r="G15" s="42"/>
      <c r="H15" s="30">
        <f>+D15+119461</f>
        <v>175140.99303</v>
      </c>
      <c r="I15" s="42"/>
      <c r="J15" s="30">
        <v>143548</v>
      </c>
    </row>
    <row r="16" spans="4:10" ht="12.75">
      <c r="D16" s="31"/>
      <c r="E16" s="37"/>
      <c r="F16" s="31"/>
      <c r="G16" s="37"/>
      <c r="H16" s="31"/>
      <c r="I16" s="37"/>
      <c r="J16" s="31"/>
    </row>
    <row r="17" spans="2:10" ht="12.75">
      <c r="B17" s="2" t="s">
        <v>97</v>
      </c>
      <c r="D17" s="43">
        <f>+D21-D19-D15</f>
        <v>-50869.6266</v>
      </c>
      <c r="E17" s="37"/>
      <c r="F17" s="43">
        <f>+F21-F19-F15</f>
        <v>-42592</v>
      </c>
      <c r="G17" s="37"/>
      <c r="H17" s="30">
        <f>+D17-111355</f>
        <v>-162224.62660000002</v>
      </c>
      <c r="I17" s="37"/>
      <c r="J17" s="43">
        <f>+J21-J19-J15</f>
        <v>-134200</v>
      </c>
    </row>
    <row r="18" spans="4:10" ht="12.75">
      <c r="D18" s="31"/>
      <c r="E18" s="37"/>
      <c r="F18" s="31"/>
      <c r="G18" s="37"/>
      <c r="H18" s="31"/>
      <c r="I18" s="37"/>
      <c r="J18" s="31"/>
    </row>
    <row r="19" spans="1:10" ht="12.75">
      <c r="A19" s="4"/>
      <c r="B19" s="2" t="s">
        <v>23</v>
      </c>
      <c r="D19" s="33">
        <f>+'[3]CONSOL-IS'!$W$41/1000</f>
        <v>351.5071600000001</v>
      </c>
      <c r="E19" s="37"/>
      <c r="F19" s="33">
        <v>444</v>
      </c>
      <c r="G19" s="37"/>
      <c r="H19" s="32">
        <f>+D19+432</f>
        <v>783.5071600000001</v>
      </c>
      <c r="I19" s="37"/>
      <c r="J19" s="33">
        <v>1184</v>
      </c>
    </row>
    <row r="20" spans="2:10" ht="12.75">
      <c r="B20" s="2" t="s">
        <v>79</v>
      </c>
      <c r="D20" s="31"/>
      <c r="F20" s="31"/>
      <c r="H20" s="23"/>
      <c r="J20" s="31"/>
    </row>
    <row r="21" spans="2:10" ht="12.75">
      <c r="B21" s="18" t="s">
        <v>25</v>
      </c>
      <c r="D21" s="31">
        <f>+D29-D23-D25-D27</f>
        <v>5161.873589999997</v>
      </c>
      <c r="F21" s="31">
        <f>+F29-F23-F25-F27</f>
        <v>2155</v>
      </c>
      <c r="H21" s="31">
        <f>+H29-H23-H25-H27</f>
        <v>13698.873589999997</v>
      </c>
      <c r="J21" s="31">
        <f>+J29-J23-J25-J27</f>
        <v>10532</v>
      </c>
    </row>
    <row r="22" spans="4:10" ht="12.75">
      <c r="D22" s="31"/>
      <c r="F22" s="31"/>
      <c r="H22" s="23"/>
      <c r="J22" s="31"/>
    </row>
    <row r="23" spans="2:59" ht="12.75">
      <c r="B23" s="16" t="s">
        <v>26</v>
      </c>
      <c r="D23" s="31">
        <f>-'[3]CONSOL-IS'!$W$26/1000</f>
        <v>-320.7263400000001</v>
      </c>
      <c r="E23" s="37"/>
      <c r="F23" s="31">
        <v>-350</v>
      </c>
      <c r="G23" s="37"/>
      <c r="H23" s="30">
        <f>+D23-489</f>
        <v>-809.7263400000002</v>
      </c>
      <c r="I23" s="37"/>
      <c r="J23" s="31">
        <v>-946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4:59" ht="12.75">
      <c r="D24" s="31"/>
      <c r="E24" s="37"/>
      <c r="F24" s="31"/>
      <c r="G24" s="37"/>
      <c r="H24" s="31"/>
      <c r="I24" s="37"/>
      <c r="J24" s="3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12.75">
      <c r="A25" s="4"/>
      <c r="B25" s="16" t="s">
        <v>30</v>
      </c>
      <c r="D25" s="31">
        <f>+'[3]CONSOL-IS'!$W$43/1000</f>
        <v>186.3538908</v>
      </c>
      <c r="E25" s="37"/>
      <c r="F25" s="31">
        <v>520</v>
      </c>
      <c r="G25" s="37"/>
      <c r="H25" s="30">
        <f>+D25+491</f>
        <v>677.3538908</v>
      </c>
      <c r="I25" s="37"/>
      <c r="J25" s="31">
        <v>875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4:59" ht="12.75">
      <c r="D26" s="31"/>
      <c r="E26" s="37"/>
      <c r="F26" s="31"/>
      <c r="G26" s="37"/>
      <c r="H26" s="31"/>
      <c r="I26" s="37"/>
      <c r="J26" s="3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2:59" ht="12.75">
      <c r="B27" s="16" t="s">
        <v>89</v>
      </c>
      <c r="D27" s="44">
        <f>+'[3]CONSOL-IS'!$W$45/1000</f>
        <v>788.1189350000001</v>
      </c>
      <c r="E27" s="37"/>
      <c r="F27" s="33">
        <v>206</v>
      </c>
      <c r="G27" s="37"/>
      <c r="H27" s="32">
        <f>+D27+1221</f>
        <v>2009.118935</v>
      </c>
      <c r="I27" s="37"/>
      <c r="J27" s="33">
        <v>210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4:59" ht="12.75">
      <c r="D28" s="31"/>
      <c r="E28" s="37"/>
      <c r="F28" s="31"/>
      <c r="G28" s="37"/>
      <c r="H28" s="31"/>
      <c r="I28" s="37"/>
      <c r="J28" s="3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2:59" ht="12.75">
      <c r="B29" s="16" t="s">
        <v>75</v>
      </c>
      <c r="D29" s="31">
        <f>+'[3]CONSOL-IS'!$W$48/1000</f>
        <v>5815.620075799998</v>
      </c>
      <c r="E29" s="37"/>
      <c r="F29" s="31">
        <v>2531</v>
      </c>
      <c r="G29" s="37"/>
      <c r="H29" s="31">
        <f>+D29+9761-1</f>
        <v>15575.620075799998</v>
      </c>
      <c r="I29" s="37"/>
      <c r="J29" s="31">
        <v>10671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4:59" ht="12.75">
      <c r="D30" s="31"/>
      <c r="E30" s="37"/>
      <c r="F30" s="31"/>
      <c r="G30" s="37"/>
      <c r="H30" s="30"/>
      <c r="I30" s="37"/>
      <c r="J30" s="3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2:10" ht="12.75">
      <c r="B31" s="2" t="s">
        <v>24</v>
      </c>
      <c r="D31" s="33">
        <f>+'[3]CONSOL-IS'!$W$56/1000</f>
        <v>-1452.027508896</v>
      </c>
      <c r="F31" s="33">
        <v>-630</v>
      </c>
      <c r="H31" s="33">
        <f>+D31-2804</f>
        <v>-4256.027508896</v>
      </c>
      <c r="J31" s="33">
        <v>-2733</v>
      </c>
    </row>
    <row r="32" spans="4:10" ht="12.75">
      <c r="D32" s="31"/>
      <c r="E32" s="37"/>
      <c r="F32" s="31"/>
      <c r="G32" s="37"/>
      <c r="H32" s="30"/>
      <c r="I32" s="37"/>
      <c r="J32" s="31"/>
    </row>
    <row r="33" spans="2:10" ht="12.75">
      <c r="B33" s="16" t="s">
        <v>76</v>
      </c>
      <c r="D33" s="31">
        <f>+D29+D31</f>
        <v>4363.592566903998</v>
      </c>
      <c r="E33" s="37"/>
      <c r="F33" s="31">
        <f>+F29+F31-1</f>
        <v>1900</v>
      </c>
      <c r="G33" s="37"/>
      <c r="H33" s="31">
        <f>+H29+H31</f>
        <v>11319.592566903997</v>
      </c>
      <c r="I33" s="37"/>
      <c r="J33" s="31">
        <f>+J29+J31-1</f>
        <v>7937</v>
      </c>
    </row>
    <row r="34" spans="4:10" ht="12.75">
      <c r="D34" s="31"/>
      <c r="E34" s="37"/>
      <c r="F34" s="31"/>
      <c r="G34" s="37"/>
      <c r="H34" s="30"/>
      <c r="I34" s="37"/>
      <c r="J34" s="31"/>
    </row>
    <row r="35" spans="2:10" ht="12.75">
      <c r="B35" s="16" t="s">
        <v>96</v>
      </c>
      <c r="D35" s="33">
        <f>+'[3]CONSOL-IS'!$W$60/1000</f>
        <v>-322.300937041</v>
      </c>
      <c r="E35" s="37"/>
      <c r="F35" s="33">
        <v>0</v>
      </c>
      <c r="G35" s="37"/>
      <c r="H35" s="33">
        <f>+D35+204</f>
        <v>-118.300937041</v>
      </c>
      <c r="I35" s="37"/>
      <c r="J35" s="33">
        <v>0</v>
      </c>
    </row>
    <row r="36" spans="4:10" ht="12.75">
      <c r="D36" s="31"/>
      <c r="E36" s="37"/>
      <c r="F36" s="31"/>
      <c r="G36" s="37"/>
      <c r="H36" s="31"/>
      <c r="I36" s="37"/>
      <c r="J36" s="31"/>
    </row>
    <row r="37" spans="1:10" ht="12.75">
      <c r="A37" s="16"/>
      <c r="B37" s="2" t="s">
        <v>66</v>
      </c>
      <c r="D37" s="33">
        <f>+D33+D35</f>
        <v>4041.291629862998</v>
      </c>
      <c r="E37" s="37"/>
      <c r="F37" s="33">
        <f>+F33+F35</f>
        <v>1900</v>
      </c>
      <c r="G37" s="37"/>
      <c r="H37" s="32">
        <f>+H33+H35+1</f>
        <v>11202.291629862997</v>
      </c>
      <c r="I37" s="37"/>
      <c r="J37" s="33">
        <f>+J33+J35</f>
        <v>7937</v>
      </c>
    </row>
    <row r="38" spans="4:10" ht="12.75">
      <c r="D38" s="31"/>
      <c r="E38" s="37"/>
      <c r="F38" s="31"/>
      <c r="G38" s="37"/>
      <c r="H38" s="31"/>
      <c r="I38" s="37"/>
      <c r="J38" s="31"/>
    </row>
    <row r="39" spans="2:10" ht="12.75">
      <c r="B39" s="2" t="s">
        <v>69</v>
      </c>
      <c r="D39" s="31"/>
      <c r="E39" s="37"/>
      <c r="F39" s="31"/>
      <c r="G39" s="37"/>
      <c r="H39" s="31"/>
      <c r="I39" s="37"/>
      <c r="J39" s="31" t="s">
        <v>108</v>
      </c>
    </row>
    <row r="40" spans="4:10" ht="4.5" customHeight="1">
      <c r="D40" s="31"/>
      <c r="E40" s="37"/>
      <c r="F40" s="31"/>
      <c r="G40" s="37"/>
      <c r="H40" s="31"/>
      <c r="I40" s="37"/>
      <c r="J40" s="31"/>
    </row>
    <row r="41" spans="2:10" ht="13.5" thickBot="1">
      <c r="B41" s="16" t="s">
        <v>27</v>
      </c>
      <c r="D41" s="34">
        <f>+D37/78000*100</f>
        <v>5.181143115208972</v>
      </c>
      <c r="E41" s="37"/>
      <c r="F41" s="34">
        <f>+F37/78000*100</f>
        <v>2.435897435897436</v>
      </c>
      <c r="G41" s="37"/>
      <c r="H41" s="34">
        <f>+H37/78000*100</f>
        <v>14.361912345978201</v>
      </c>
      <c r="I41" s="37"/>
      <c r="J41" s="34">
        <f>+J37/78000*100</f>
        <v>10.175641025641026</v>
      </c>
    </row>
    <row r="42" spans="4:10" ht="6" customHeight="1">
      <c r="D42" s="31"/>
      <c r="E42" s="37"/>
      <c r="F42" s="31"/>
      <c r="G42" s="37"/>
      <c r="H42" s="31"/>
      <c r="I42" s="37"/>
      <c r="J42" s="31"/>
    </row>
    <row r="43" spans="2:10" ht="13.5" thickBot="1">
      <c r="B43" s="16" t="s">
        <v>28</v>
      </c>
      <c r="D43" s="35" t="s">
        <v>68</v>
      </c>
      <c r="E43" s="37"/>
      <c r="F43" s="35" t="s">
        <v>68</v>
      </c>
      <c r="G43" s="37"/>
      <c r="H43" s="35" t="s">
        <v>68</v>
      </c>
      <c r="I43" s="37"/>
      <c r="J43" s="35" t="s">
        <v>68</v>
      </c>
    </row>
    <row r="44" spans="4:10" ht="12.75">
      <c r="D44" s="31"/>
      <c r="E44" s="37"/>
      <c r="F44" s="31"/>
      <c r="G44" s="37"/>
      <c r="H44" s="31"/>
      <c r="I44" s="37"/>
      <c r="J44" s="31"/>
    </row>
    <row r="45" spans="1:10" ht="12.75">
      <c r="A45" s="1" t="s">
        <v>63</v>
      </c>
      <c r="D45" s="31"/>
      <c r="E45" s="37"/>
      <c r="F45" s="31"/>
      <c r="G45" s="37"/>
      <c r="H45" s="31"/>
      <c r="I45" s="37"/>
      <c r="J45" s="31"/>
    </row>
    <row r="46" spans="1:10" ht="12.75">
      <c r="A46" s="15" t="s">
        <v>90</v>
      </c>
      <c r="D46" s="36"/>
      <c r="E46" s="37"/>
      <c r="F46" s="30"/>
      <c r="G46" s="37"/>
      <c r="H46" s="36"/>
      <c r="I46" s="37"/>
      <c r="J46" s="30"/>
    </row>
    <row r="47" spans="4:10" ht="12.75">
      <c r="D47" s="31"/>
      <c r="E47" s="37"/>
      <c r="F47" s="31"/>
      <c r="G47" s="37"/>
      <c r="H47" s="31"/>
      <c r="I47" s="37"/>
      <c r="J47" s="31"/>
    </row>
    <row r="48" spans="4:10" ht="12.75">
      <c r="D48" s="31"/>
      <c r="E48" s="37"/>
      <c r="F48" s="31"/>
      <c r="G48" s="37"/>
      <c r="H48" s="31"/>
      <c r="I48" s="37"/>
      <c r="J48" s="31"/>
    </row>
    <row r="49" spans="4:10" ht="12.75">
      <c r="D49" s="31"/>
      <c r="E49" s="37"/>
      <c r="F49" s="31"/>
      <c r="G49" s="37"/>
      <c r="H49" s="31"/>
      <c r="I49" s="37"/>
      <c r="J49" s="31"/>
    </row>
    <row r="50" spans="4:10" ht="12.75">
      <c r="D50" s="31"/>
      <c r="E50" s="37"/>
      <c r="F50" s="31"/>
      <c r="G50" s="37"/>
      <c r="H50" s="37"/>
      <c r="I50" s="37"/>
      <c r="J50" s="31"/>
    </row>
    <row r="51" spans="4:10" ht="12.75">
      <c r="D51" s="31"/>
      <c r="E51" s="37"/>
      <c r="F51" s="31"/>
      <c r="G51" s="37"/>
      <c r="H51" s="31"/>
      <c r="I51" s="37"/>
      <c r="J51" s="31"/>
    </row>
    <row r="52" spans="4:10" ht="12.75">
      <c r="D52" s="31"/>
      <c r="E52" s="37"/>
      <c r="F52" s="31"/>
      <c r="G52" s="37"/>
      <c r="H52" s="31"/>
      <c r="I52" s="37"/>
      <c r="J52" s="31"/>
    </row>
    <row r="53" spans="4:10" ht="12.75">
      <c r="D53" s="31"/>
      <c r="E53" s="37"/>
      <c r="F53" s="31"/>
      <c r="G53" s="37"/>
      <c r="H53" s="31"/>
      <c r="I53" s="37"/>
      <c r="J53" s="31"/>
    </row>
  </sheetData>
  <mergeCells count="2">
    <mergeCell ref="D8:F8"/>
    <mergeCell ref="H8:J8"/>
  </mergeCells>
  <printOptions/>
  <pageMargins left="0.81" right="0.41" top="1.5" bottom="0.5" header="0.25" footer="0.25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B11" sqref="B11"/>
    </sheetView>
  </sheetViews>
  <sheetFormatPr defaultColWidth="9.140625" defaultRowHeight="12.75"/>
  <cols>
    <col min="1" max="1" width="2.421875" style="2" customWidth="1"/>
    <col min="2" max="2" width="35.421875" style="2" customWidth="1"/>
    <col min="3" max="3" width="0.71875" style="2" customWidth="1"/>
    <col min="4" max="4" width="13.7109375" style="2" customWidth="1"/>
    <col min="5" max="5" width="0.85546875" style="2" customWidth="1"/>
    <col min="6" max="6" width="13.7109375" style="2" customWidth="1"/>
    <col min="7" max="7" width="0.71875" style="2" customWidth="1"/>
    <col min="8" max="8" width="13.7109375" style="2" customWidth="1"/>
    <col min="9" max="9" width="0.85546875" style="2" customWidth="1"/>
    <col min="10" max="10" width="13.7109375" style="2" customWidth="1"/>
    <col min="11" max="11" width="0.85546875" style="2" customWidth="1"/>
    <col min="12" max="12" width="13.7109375" style="2" customWidth="1"/>
    <col min="13" max="16384" width="9.140625" style="2" customWidth="1"/>
  </cols>
  <sheetData>
    <row r="1" ht="12.75">
      <c r="A1" s="1" t="str">
        <f>+'balance sheet'!A2</f>
        <v>ACOUSTECH BERHAD (496665-W)</v>
      </c>
    </row>
    <row r="2" ht="12.75">
      <c r="A2" s="15"/>
    </row>
    <row r="3" ht="12.75">
      <c r="A3" s="15" t="s">
        <v>130</v>
      </c>
    </row>
    <row r="4" ht="12.75">
      <c r="A4" s="1" t="s">
        <v>49</v>
      </c>
    </row>
    <row r="6" ht="12.75">
      <c r="A6" s="1" t="s">
        <v>78</v>
      </c>
    </row>
    <row r="8" spans="4:12" ht="12.75">
      <c r="D8" s="19" t="s">
        <v>46</v>
      </c>
      <c r="E8" s="1"/>
      <c r="F8" s="8" t="s">
        <v>46</v>
      </c>
      <c r="G8" s="8"/>
      <c r="H8" s="19" t="s">
        <v>84</v>
      </c>
      <c r="I8" s="1"/>
      <c r="J8" s="8" t="s">
        <v>44</v>
      </c>
      <c r="K8" s="1"/>
      <c r="L8" s="8" t="s">
        <v>48</v>
      </c>
    </row>
    <row r="9" spans="4:12" ht="12.75">
      <c r="D9" s="8" t="s">
        <v>62</v>
      </c>
      <c r="E9" s="1"/>
      <c r="F9" s="8" t="s">
        <v>47</v>
      </c>
      <c r="G9" s="8"/>
      <c r="H9" s="19" t="s">
        <v>85</v>
      </c>
      <c r="I9" s="1"/>
      <c r="J9" s="8" t="s">
        <v>45</v>
      </c>
      <c r="K9" s="1"/>
      <c r="L9" s="8"/>
    </row>
    <row r="10" spans="4:12" ht="12.75">
      <c r="D10" s="19" t="s">
        <v>0</v>
      </c>
      <c r="E10" s="1"/>
      <c r="F10" s="19" t="s">
        <v>0</v>
      </c>
      <c r="G10" s="19"/>
      <c r="H10" s="8" t="s">
        <v>0</v>
      </c>
      <c r="I10" s="8"/>
      <c r="J10" s="19" t="s">
        <v>0</v>
      </c>
      <c r="K10" s="1"/>
      <c r="L10" s="19" t="s">
        <v>0</v>
      </c>
    </row>
    <row r="13" spans="2:12" ht="12.75">
      <c r="B13" s="16" t="s">
        <v>102</v>
      </c>
      <c r="D13" s="3">
        <f>+'balance sheet'!F45</f>
        <v>78000</v>
      </c>
      <c r="E13" s="3"/>
      <c r="F13" s="3">
        <f>+'balance sheet'!F50</f>
        <v>4689.243</v>
      </c>
      <c r="G13" s="3"/>
      <c r="H13" s="3">
        <v>320</v>
      </c>
      <c r="I13" s="3"/>
      <c r="J13" s="3">
        <v>38340</v>
      </c>
      <c r="K13" s="3"/>
      <c r="L13" s="3">
        <f>+D13+F13+H13+J13</f>
        <v>121349.243</v>
      </c>
    </row>
    <row r="14" spans="4:12" ht="12.75">
      <c r="D14" s="3"/>
      <c r="E14" s="3"/>
      <c r="F14" s="3"/>
      <c r="G14" s="3"/>
      <c r="H14" s="3"/>
      <c r="I14" s="3"/>
      <c r="J14" s="3"/>
      <c r="K14" s="3"/>
      <c r="L14" s="3"/>
    </row>
    <row r="15" spans="2:12" ht="12.75">
      <c r="B15" s="16" t="s">
        <v>123</v>
      </c>
      <c r="D15" s="3">
        <v>0</v>
      </c>
      <c r="E15" s="3"/>
      <c r="F15" s="3">
        <v>0</v>
      </c>
      <c r="G15" s="3"/>
      <c r="H15" s="3">
        <v>0</v>
      </c>
      <c r="I15" s="3"/>
      <c r="J15" s="23">
        <f>+'income stat'!H37</f>
        <v>11202.291629862997</v>
      </c>
      <c r="K15" s="3"/>
      <c r="L15" s="3">
        <f>+D15+F15+H15+J15</f>
        <v>11202.291629862997</v>
      </c>
    </row>
    <row r="16" spans="2:12" ht="12.75">
      <c r="B16" s="16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18" t="s">
        <v>124</v>
      </c>
      <c r="D17" s="3">
        <v>0</v>
      </c>
      <c r="E17" s="3"/>
      <c r="F17" s="3">
        <v>0</v>
      </c>
      <c r="G17" s="3"/>
      <c r="H17" s="3">
        <v>0</v>
      </c>
      <c r="I17" s="3"/>
      <c r="J17" s="3">
        <v>-7800</v>
      </c>
      <c r="K17" s="3"/>
      <c r="L17" s="3">
        <f>+D17+F17+H17+J17</f>
        <v>-7800</v>
      </c>
    </row>
    <row r="18" spans="2:12" ht="12.75">
      <c r="B18" s="16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6" t="s">
        <v>132</v>
      </c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18" t="s">
        <v>133</v>
      </c>
      <c r="D20" s="3">
        <v>0</v>
      </c>
      <c r="E20" s="3"/>
      <c r="F20" s="3">
        <v>0</v>
      </c>
      <c r="G20" s="3"/>
      <c r="H20" s="3">
        <v>4</v>
      </c>
      <c r="I20" s="3"/>
      <c r="J20" s="3">
        <v>0</v>
      </c>
      <c r="K20" s="3"/>
      <c r="L20" s="3">
        <f>+D20+F20+H20+J20</f>
        <v>4</v>
      </c>
    </row>
    <row r="21" spans="2:12" ht="12.75">
      <c r="B21" s="16"/>
      <c r="D21" s="3"/>
      <c r="E21" s="3"/>
      <c r="F21" s="3"/>
      <c r="G21" s="3"/>
      <c r="H21" s="3"/>
      <c r="I21" s="3"/>
      <c r="J21" s="3"/>
      <c r="K21" s="3"/>
      <c r="L21" s="3"/>
    </row>
    <row r="22" spans="2:12" ht="12.75">
      <c r="B22" s="18" t="s">
        <v>92</v>
      </c>
      <c r="D22" s="3">
        <v>0</v>
      </c>
      <c r="E22" s="3"/>
      <c r="F22" s="14">
        <v>0</v>
      </c>
      <c r="G22" s="3"/>
      <c r="H22" s="3">
        <v>-12</v>
      </c>
      <c r="I22" s="3"/>
      <c r="J22" s="3">
        <v>0</v>
      </c>
      <c r="K22" s="3"/>
      <c r="L22" s="3">
        <f>+D22+F22+H22+J22</f>
        <v>-12</v>
      </c>
    </row>
    <row r="23" spans="4:12" ht="12.75">
      <c r="D23" s="3"/>
      <c r="E23" s="3"/>
      <c r="F23" s="3"/>
      <c r="G23" s="3"/>
      <c r="H23" s="3"/>
      <c r="I23" s="3"/>
      <c r="J23" s="3"/>
      <c r="K23" s="3"/>
      <c r="L23" s="3"/>
    </row>
    <row r="24" spans="2:12" ht="13.5" thickBot="1">
      <c r="B24" s="16" t="s">
        <v>121</v>
      </c>
      <c r="D24" s="13">
        <f>SUM(D12:D22)</f>
        <v>78000</v>
      </c>
      <c r="E24" s="3"/>
      <c r="F24" s="13">
        <f>SUM(F12:F22)</f>
        <v>4689.243</v>
      </c>
      <c r="G24" s="5"/>
      <c r="H24" s="13">
        <f>SUM(H12:H22)</f>
        <v>312</v>
      </c>
      <c r="I24" s="3"/>
      <c r="J24" s="13">
        <f>SUM(J12:J22)</f>
        <v>41742.291629863</v>
      </c>
      <c r="K24" s="3"/>
      <c r="L24" s="13">
        <f>SUM(L12:L22)-1</f>
        <v>124742.53462986299</v>
      </c>
    </row>
    <row r="25" spans="4:12" ht="13.5" thickTop="1">
      <c r="D25" s="3"/>
      <c r="E25" s="3"/>
      <c r="F25" s="3"/>
      <c r="G25" s="3"/>
      <c r="H25" s="3"/>
      <c r="I25" s="3"/>
      <c r="J25" s="3"/>
      <c r="K25" s="3"/>
      <c r="L25" s="3"/>
    </row>
    <row r="26" spans="4:12" ht="12.75"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16" t="s">
        <v>103</v>
      </c>
      <c r="D27" s="3">
        <v>78000</v>
      </c>
      <c r="E27" s="3"/>
      <c r="F27" s="3">
        <v>4701</v>
      </c>
      <c r="G27" s="3"/>
      <c r="H27" s="3">
        <v>0</v>
      </c>
      <c r="I27" s="3"/>
      <c r="J27" s="3">
        <v>34317</v>
      </c>
      <c r="K27" s="3"/>
      <c r="L27" s="3">
        <f>SUM(D27:J27)</f>
        <v>117018</v>
      </c>
    </row>
    <row r="28" spans="4:12" ht="12.75">
      <c r="D28" s="3"/>
      <c r="E28" s="3"/>
      <c r="F28" s="3"/>
      <c r="G28" s="3"/>
      <c r="H28" s="3"/>
      <c r="I28" s="3"/>
      <c r="J28" s="3"/>
      <c r="K28" s="3"/>
      <c r="L28" s="3"/>
    </row>
    <row r="29" spans="2:12" ht="12.75">
      <c r="B29" s="16" t="s">
        <v>123</v>
      </c>
      <c r="D29" s="3">
        <v>0</v>
      </c>
      <c r="E29" s="3"/>
      <c r="F29" s="3">
        <v>0</v>
      </c>
      <c r="G29" s="3"/>
      <c r="H29" s="3">
        <v>0</v>
      </c>
      <c r="I29" s="3"/>
      <c r="J29" s="3">
        <f>+'income stat'!J37</f>
        <v>7937</v>
      </c>
      <c r="K29" s="3"/>
      <c r="L29" s="3">
        <f>SUM(D29:J29)</f>
        <v>7937</v>
      </c>
    </row>
    <row r="30" spans="4:12" ht="12.75">
      <c r="D30" s="3"/>
      <c r="E30" s="3"/>
      <c r="F30" s="3"/>
      <c r="G30" s="3"/>
      <c r="H30" s="3"/>
      <c r="I30" s="3"/>
      <c r="J30" s="3"/>
      <c r="K30" s="3"/>
      <c r="L30" s="3"/>
    </row>
    <row r="31" spans="2:12" ht="12.75">
      <c r="B31" s="18" t="s">
        <v>124</v>
      </c>
      <c r="D31" s="3">
        <v>0</v>
      </c>
      <c r="E31" s="3"/>
      <c r="F31" s="3">
        <v>0</v>
      </c>
      <c r="G31" s="3"/>
      <c r="H31" s="3">
        <v>0</v>
      </c>
      <c r="I31" s="3"/>
      <c r="J31" s="3">
        <v>-3900</v>
      </c>
      <c r="K31" s="3"/>
      <c r="L31" s="3">
        <f>SUM(D31:J31)</f>
        <v>-3900</v>
      </c>
    </row>
    <row r="32" spans="4:12" ht="12.75">
      <c r="D32" s="3"/>
      <c r="E32" s="3"/>
      <c r="F32" s="3"/>
      <c r="G32" s="3"/>
      <c r="H32" s="3"/>
      <c r="I32" s="3"/>
      <c r="J32" s="3"/>
      <c r="K32" s="3"/>
      <c r="L32" s="3"/>
    </row>
    <row r="33" spans="2:12" ht="13.5" thickBot="1">
      <c r="B33" s="16" t="s">
        <v>122</v>
      </c>
      <c r="D33" s="13">
        <f>SUM(D27:D29)</f>
        <v>78000</v>
      </c>
      <c r="E33" s="5"/>
      <c r="F33" s="13">
        <f>SUM(F27:F29)</f>
        <v>4701</v>
      </c>
      <c r="G33" s="5"/>
      <c r="H33" s="13">
        <f>SUM(H27:H29)</f>
        <v>0</v>
      </c>
      <c r="I33" s="5"/>
      <c r="J33" s="13">
        <f>SUM(J27:J31)</f>
        <v>38354</v>
      </c>
      <c r="K33" s="3"/>
      <c r="L33" s="13">
        <f>SUM(L27:L31)</f>
        <v>121055</v>
      </c>
    </row>
    <row r="34" spans="4:12" ht="13.5" thickTop="1">
      <c r="D34" s="3"/>
      <c r="E34" s="3"/>
      <c r="F34" s="3"/>
      <c r="G34" s="3"/>
      <c r="H34" s="3"/>
      <c r="I34" s="3"/>
      <c r="J34" s="3"/>
      <c r="K34" s="3"/>
      <c r="L34" s="3"/>
    </row>
    <row r="35" spans="4:12" ht="12.75"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45"/>
      <c r="B36" s="45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1" t="s">
        <v>65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15" t="s">
        <v>91</v>
      </c>
      <c r="D38" s="3"/>
      <c r="E38" s="3"/>
      <c r="F38" s="3"/>
      <c r="G38" s="3"/>
      <c r="H38" s="3"/>
      <c r="I38" s="3"/>
      <c r="J38" s="3"/>
      <c r="K38" s="3"/>
      <c r="L38" s="3"/>
    </row>
  </sheetData>
  <printOptions/>
  <pageMargins left="1.41" right="0.25" top="1.25" bottom="0.5" header="0.25" footer="0.25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45.71093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ht="12.75">
      <c r="A1" s="15" t="str">
        <f>+'balance sheet'!A2</f>
        <v>ACOUSTECH BERHAD (496665-W)</v>
      </c>
    </row>
    <row r="3" ht="12.75">
      <c r="A3" s="15" t="s">
        <v>130</v>
      </c>
    </row>
    <row r="4" ht="12.75">
      <c r="A4" s="1" t="s">
        <v>49</v>
      </c>
    </row>
    <row r="5" ht="12.75">
      <c r="A5" s="15"/>
    </row>
    <row r="6" ht="12.75">
      <c r="A6" s="15" t="s">
        <v>80</v>
      </c>
    </row>
    <row r="7" ht="12.75">
      <c r="A7" s="15"/>
    </row>
    <row r="8" spans="4:6" ht="12.75">
      <c r="D8" s="9" t="s">
        <v>115</v>
      </c>
      <c r="F8" s="9" t="s">
        <v>116</v>
      </c>
    </row>
    <row r="9" ht="12.75" hidden="1"/>
    <row r="10" ht="12.75" hidden="1">
      <c r="E10" s="1"/>
    </row>
    <row r="11" spans="4:6" ht="12.75">
      <c r="D11" s="7" t="s">
        <v>0</v>
      </c>
      <c r="E11" s="1"/>
      <c r="F11" s="7" t="s">
        <v>0</v>
      </c>
    </row>
    <row r="13" ht="12.75">
      <c r="B13" s="1" t="s">
        <v>36</v>
      </c>
    </row>
    <row r="14" ht="3.75" customHeight="1"/>
    <row r="15" spans="2:6" ht="12.75">
      <c r="B15" s="2" t="s">
        <v>29</v>
      </c>
      <c r="D15" s="3">
        <f>+'[3]CONSOL-CF'!$Z$10/1000-1</f>
        <v>15576.23884</v>
      </c>
      <c r="F15" s="3">
        <v>10671</v>
      </c>
    </row>
    <row r="16" ht="4.5" customHeight="1"/>
    <row r="17" ht="12.75">
      <c r="B17" s="2" t="s">
        <v>71</v>
      </c>
    </row>
    <row r="18" ht="4.5" customHeight="1"/>
    <row r="19" spans="2:6" ht="12.75">
      <c r="B19" s="16" t="s">
        <v>100</v>
      </c>
      <c r="D19" s="3">
        <f>+'[3]CONSOL-CF'!$Z$14/1000</f>
        <v>2736.6282199999996</v>
      </c>
      <c r="F19" s="3">
        <v>1999</v>
      </c>
    </row>
    <row r="20" spans="2:6" ht="12.75">
      <c r="B20" s="18" t="s">
        <v>101</v>
      </c>
      <c r="D20" s="3">
        <f>+'[3]CONSOL-CF'!$Z$18/1000-1</f>
        <v>1.8650000000000002</v>
      </c>
      <c r="F20" s="3">
        <v>0</v>
      </c>
    </row>
    <row r="21" spans="2:6" ht="12.75">
      <c r="B21" s="16" t="s">
        <v>93</v>
      </c>
      <c r="D21" s="3">
        <f>+'[3]CONSOL-CF'!$Z$16/1000</f>
        <v>-12.047</v>
      </c>
      <c r="F21" s="3">
        <v>0</v>
      </c>
    </row>
    <row r="22" spans="2:6" ht="12.75">
      <c r="B22" s="16" t="s">
        <v>31</v>
      </c>
      <c r="D22" s="3">
        <f>+'[3]CONSOL-CF'!$Z$19/1000</f>
        <v>776.9007800000002</v>
      </c>
      <c r="F22" s="3">
        <v>928</v>
      </c>
    </row>
    <row r="23" spans="2:6" ht="12.75">
      <c r="B23" s="2" t="s">
        <v>32</v>
      </c>
      <c r="D23" s="3">
        <f>+'[3]CONSOL-CF'!$Z$23/1000</f>
        <v>-202.26767999999998</v>
      </c>
      <c r="F23" s="3">
        <v>-273</v>
      </c>
    </row>
    <row r="24" spans="2:6" ht="12.75">
      <c r="B24" s="2" t="s">
        <v>99</v>
      </c>
      <c r="D24" s="3">
        <f>+'[3]CONSOL-CF'!$Z$25/1000</f>
        <v>10.742</v>
      </c>
      <c r="F24" s="3">
        <v>31</v>
      </c>
    </row>
    <row r="25" spans="2:6" ht="12.75">
      <c r="B25" s="2" t="s">
        <v>104</v>
      </c>
      <c r="D25" s="3">
        <v>0</v>
      </c>
      <c r="F25" s="3">
        <v>470</v>
      </c>
    </row>
    <row r="26" spans="2:6" ht="12.75">
      <c r="B26" s="16" t="s">
        <v>30</v>
      </c>
      <c r="D26" s="3">
        <f>+'[3]CONSOL-CF'!$Z$21/1000+1</f>
        <v>-676.807</v>
      </c>
      <c r="F26" s="3">
        <v>-875</v>
      </c>
    </row>
    <row r="27" spans="2:6" ht="12.75">
      <c r="B27" s="16" t="s">
        <v>89</v>
      </c>
      <c r="D27" s="6">
        <f>+'[3]CONSOL-CF'!$Z$22/1000+1</f>
        <v>-2008.694</v>
      </c>
      <c r="F27" s="6">
        <v>-210</v>
      </c>
    </row>
    <row r="28" ht="4.5" customHeight="1"/>
    <row r="29" spans="2:6" ht="12.75">
      <c r="B29" s="2" t="s">
        <v>72</v>
      </c>
      <c r="D29" s="3">
        <f>SUM(D15:D27)</f>
        <v>16202.55916</v>
      </c>
      <c r="F29" s="3">
        <f>SUM(F15:F27)</f>
        <v>12741</v>
      </c>
    </row>
    <row r="30" ht="4.5" customHeight="1"/>
    <row r="31" spans="2:6" ht="12.75">
      <c r="B31" s="18" t="s">
        <v>111</v>
      </c>
      <c r="D31" s="3">
        <f>+'[3]CONSOL-CF'!$Z$31/1000</f>
        <v>-1605.7076899999995</v>
      </c>
      <c r="F31" s="3">
        <v>-616</v>
      </c>
    </row>
    <row r="32" spans="2:6" ht="12.75">
      <c r="B32" s="16" t="s">
        <v>98</v>
      </c>
      <c r="D32" s="3">
        <f>+'[3]CONSOL-CF'!$Z$32/1000</f>
        <v>-15178.862829999998</v>
      </c>
      <c r="F32" s="3">
        <v>-5048</v>
      </c>
    </row>
    <row r="33" spans="2:6" ht="12.75">
      <c r="B33" s="16" t="s">
        <v>105</v>
      </c>
      <c r="D33" s="3">
        <f>+'[3]CONSOL-CF'!$Z$33/1000-1</f>
        <v>682.8706699999999</v>
      </c>
      <c r="F33" s="3">
        <v>-2751</v>
      </c>
    </row>
    <row r="34" spans="2:6" ht="12.75">
      <c r="B34" s="16" t="s">
        <v>128</v>
      </c>
      <c r="D34" s="3">
        <f>+'[3]CONSOL-CF'!$Z$34/1000</f>
        <v>4214.59685</v>
      </c>
      <c r="F34" s="3">
        <v>-2017</v>
      </c>
    </row>
    <row r="35" spans="2:6" ht="12.75">
      <c r="B35" s="16" t="s">
        <v>106</v>
      </c>
      <c r="D35" s="3">
        <f>+'[3]CONSOL-CF'!$Z$35/1000</f>
        <v>608.4686399999999</v>
      </c>
      <c r="F35" s="3">
        <v>-32</v>
      </c>
    </row>
    <row r="36" spans="2:6" ht="12.75">
      <c r="B36" s="18" t="s">
        <v>126</v>
      </c>
      <c r="D36" s="6">
        <f>+'[3]CONSOL-CF'!$Z$37/1000</f>
        <v>-476.2009099999999</v>
      </c>
      <c r="F36" s="6">
        <v>-612</v>
      </c>
    </row>
    <row r="37" ht="4.5" customHeight="1"/>
    <row r="38" spans="2:6" ht="12.75">
      <c r="B38" s="16" t="s">
        <v>127</v>
      </c>
      <c r="D38" s="3">
        <f>SUM(D29:D36)</f>
        <v>4447.723890000004</v>
      </c>
      <c r="F38" s="3">
        <f>SUM(F29:F36)-1</f>
        <v>1664</v>
      </c>
    </row>
    <row r="39" ht="4.5" customHeight="1"/>
    <row r="40" spans="2:6" ht="12.75">
      <c r="B40" s="2" t="s">
        <v>33</v>
      </c>
      <c r="D40" s="3">
        <f>+'[3]CONSOL-CF'!$Z$41/1000</f>
        <v>-518.7076400000001</v>
      </c>
      <c r="F40" s="3">
        <v>-610</v>
      </c>
    </row>
    <row r="41" spans="2:6" ht="12.75">
      <c r="B41" s="2" t="s">
        <v>34</v>
      </c>
      <c r="D41" s="6">
        <f>+'[3]CONSOL-CF'!$Z$42/1000</f>
        <v>-2201.411</v>
      </c>
      <c r="F41" s="6">
        <v>-2946</v>
      </c>
    </row>
    <row r="42" ht="4.5" customHeight="1"/>
    <row r="43" spans="2:6" ht="12.75">
      <c r="B43" s="16" t="s">
        <v>129</v>
      </c>
      <c r="D43" s="3">
        <f>+D38+D40+D41</f>
        <v>1727.6052500000037</v>
      </c>
      <c r="F43" s="3">
        <f>+F38+F40+F41-1</f>
        <v>-1893</v>
      </c>
    </row>
    <row r="44" ht="4.5" customHeight="1"/>
    <row r="45" ht="12.75">
      <c r="B45" s="1" t="s">
        <v>35</v>
      </c>
    </row>
    <row r="46" ht="4.5" customHeight="1"/>
    <row r="47" spans="2:6" ht="12.75">
      <c r="B47" s="2" t="s">
        <v>37</v>
      </c>
      <c r="D47" s="10">
        <f>+'[3]CONSOL-CF'!$Z$51/1000</f>
        <v>202.26767999999998</v>
      </c>
      <c r="F47" s="10">
        <v>273</v>
      </c>
    </row>
    <row r="48" spans="2:6" ht="12.75">
      <c r="B48" s="16" t="s">
        <v>107</v>
      </c>
      <c r="D48" s="11">
        <f>+'[3]CONSOL-CF'!$Z$54/1000</f>
        <v>5</v>
      </c>
      <c r="F48" s="11">
        <v>88</v>
      </c>
    </row>
    <row r="49" spans="2:6" ht="12.75">
      <c r="B49" s="2" t="s">
        <v>38</v>
      </c>
      <c r="D49" s="11">
        <f>+'[3]CONSOL-CF'!$Z$56/1000</f>
        <v>-1754.977</v>
      </c>
      <c r="F49" s="11">
        <v>-9430</v>
      </c>
    </row>
    <row r="50" spans="2:6" ht="12.75">
      <c r="B50" s="2" t="s">
        <v>120</v>
      </c>
      <c r="D50" s="12">
        <f>+'[3]CONSOL-CF'!$Z$58/1000</f>
        <v>-591.776</v>
      </c>
      <c r="F50" s="12">
        <v>0</v>
      </c>
    </row>
    <row r="51" ht="4.5" customHeight="1"/>
    <row r="52" spans="2:6" ht="12.75">
      <c r="B52" s="2" t="s">
        <v>73</v>
      </c>
      <c r="D52" s="3">
        <f>SUM(D47:D50)</f>
        <v>-2139.4853200000002</v>
      </c>
      <c r="F52" s="3">
        <f>SUM(F47:F50)</f>
        <v>-9069</v>
      </c>
    </row>
    <row r="53" ht="4.5" customHeight="1"/>
    <row r="54" ht="12.75">
      <c r="B54" s="1" t="s">
        <v>39</v>
      </c>
    </row>
    <row r="55" spans="2:4" ht="4.5" customHeight="1">
      <c r="B55" s="1"/>
      <c r="D55" s="5"/>
    </row>
    <row r="56" spans="2:6" ht="13.5" customHeight="1">
      <c r="B56" s="16" t="s">
        <v>114</v>
      </c>
      <c r="D56" s="10">
        <f>+'[3]CONSOL-CF'!$Z$73/1000</f>
        <v>2819.99232</v>
      </c>
      <c r="F56" s="10">
        <v>-631</v>
      </c>
    </row>
    <row r="57" spans="2:6" ht="13.5" customHeight="1">
      <c r="B57" s="16" t="s">
        <v>112</v>
      </c>
      <c r="D57" s="11">
        <f>+'[3]CONSOL-CF'!$Z$67/1000</f>
        <v>-4673</v>
      </c>
      <c r="F57" s="11">
        <v>14654</v>
      </c>
    </row>
    <row r="58" spans="2:6" ht="13.5" customHeight="1">
      <c r="B58" s="18" t="s">
        <v>118</v>
      </c>
      <c r="D58" s="11">
        <f>+'[3]CONSOL-CF'!$Z$83/1000</f>
        <v>-1.82</v>
      </c>
      <c r="F58" s="11">
        <v>0</v>
      </c>
    </row>
    <row r="59" spans="2:6" ht="12.75">
      <c r="B59" s="2" t="s">
        <v>40</v>
      </c>
      <c r="D59" s="11">
        <f>+'[3]CONSOL-CF'!$Z$84/1000</f>
        <v>-258.19267</v>
      </c>
      <c r="F59" s="11">
        <v>-317</v>
      </c>
    </row>
    <row r="60" spans="2:6" ht="12.75">
      <c r="B60" s="2" t="s">
        <v>41</v>
      </c>
      <c r="D60" s="11">
        <f>+'[3]CONSOL-CF'!$Z$82/1000</f>
        <v>-1903.279</v>
      </c>
      <c r="F60" s="11">
        <v>-1136</v>
      </c>
    </row>
    <row r="61" spans="2:6" ht="12.75" hidden="1">
      <c r="B61" s="2" t="s">
        <v>42</v>
      </c>
      <c r="D61" s="11"/>
      <c r="F61" s="11"/>
    </row>
    <row r="62" spans="2:6" ht="12.75" hidden="1">
      <c r="B62" s="2" t="s">
        <v>43</v>
      </c>
      <c r="D62" s="11"/>
      <c r="F62" s="11"/>
    </row>
    <row r="63" spans="2:6" ht="12.75">
      <c r="B63" s="16" t="s">
        <v>119</v>
      </c>
      <c r="D63" s="12">
        <f>+'[3]CONSOL-CF'!$Z$78/1000</f>
        <v>-7800</v>
      </c>
      <c r="F63" s="12">
        <v>-3900</v>
      </c>
    </row>
    <row r="64" ht="4.5" customHeight="1"/>
    <row r="65" spans="2:6" ht="12.75">
      <c r="B65" s="16" t="s">
        <v>113</v>
      </c>
      <c r="D65" s="6">
        <f>SUM(D56:D63)</f>
        <v>-11816.299350000001</v>
      </c>
      <c r="F65" s="6">
        <f>SUM(F56:F63)</f>
        <v>8670</v>
      </c>
    </row>
    <row r="66" ht="4.5" customHeight="1"/>
    <row r="67" spans="2:6" ht="12.75">
      <c r="B67" s="16" t="s">
        <v>131</v>
      </c>
      <c r="D67" s="3">
        <f>+D43+D52+D65</f>
        <v>-12228.179419999997</v>
      </c>
      <c r="F67" s="3">
        <f>+F43+F52+F65</f>
        <v>-2292</v>
      </c>
    </row>
    <row r="68" ht="4.5" customHeight="1"/>
    <row r="69" spans="2:6" ht="12.75">
      <c r="B69" s="16" t="s">
        <v>109</v>
      </c>
      <c r="D69" s="3">
        <f>+'[3]CONSOL-CF'!$Z$94/1000</f>
        <v>35287.97928</v>
      </c>
      <c r="F69" s="3">
        <v>20356</v>
      </c>
    </row>
    <row r="70" ht="4.5" customHeight="1"/>
    <row r="71" spans="2:6" ht="13.5" thickBot="1">
      <c r="B71" s="16" t="s">
        <v>110</v>
      </c>
      <c r="D71" s="13">
        <f>+D67+D69</f>
        <v>23059.799860000003</v>
      </c>
      <c r="F71" s="13">
        <f>+F67+F69</f>
        <v>18064</v>
      </c>
    </row>
    <row r="72" ht="13.5" thickTop="1"/>
    <row r="74" ht="12.75">
      <c r="D74" s="21"/>
    </row>
    <row r="75" ht="12.75">
      <c r="A75" s="1" t="s">
        <v>67</v>
      </c>
    </row>
    <row r="76" ht="12.75">
      <c r="A76" s="15" t="s">
        <v>90</v>
      </c>
    </row>
  </sheetData>
  <printOptions/>
  <pageMargins left="1.33" right="0.5" top="1.25" bottom="0.25" header="0.25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2004-02-26T07:02:06Z</cp:lastPrinted>
  <dcterms:created xsi:type="dcterms:W3CDTF">1996-10-14T23:33:28Z</dcterms:created>
  <dcterms:modified xsi:type="dcterms:W3CDTF">2004-02-26T07:02:12Z</dcterms:modified>
  <cp:category/>
  <cp:version/>
  <cp:contentType/>
  <cp:contentStatus/>
</cp:coreProperties>
</file>